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Questa_cartella_di_lavoro"/>
  <mc:AlternateContent xmlns:mc="http://schemas.openxmlformats.org/markup-compatibility/2006">
    <mc:Choice Requires="x15">
      <x15ac:absPath xmlns:x15ac="http://schemas.microsoft.com/office/spreadsheetml/2010/11/ac" url="C:\Users\010666\Downloads\"/>
    </mc:Choice>
  </mc:AlternateContent>
  <xr:revisionPtr revIDLastSave="0" documentId="8_{AF5D1060-4EBA-44FA-BB63-553B7B723F06}" xr6:coauthVersionLast="36" xr6:coauthVersionMax="36" xr10:uidLastSave="{00000000-0000-0000-0000-000000000000}"/>
  <bookViews>
    <workbookView xWindow="0" yWindow="0" windowWidth="28800" windowHeight="13905" tabRatio="756" activeTab="2" xr2:uid="{00000000-000D-0000-FFFF-FFFF00000000}"/>
  </bookViews>
  <sheets>
    <sheet name="Modalità di utilizzo" sheetId="38" r:id="rId1"/>
    <sheet name="L1 Elementi dell'AS" sheetId="31" r:id="rId2"/>
    <sheet name="L1 Punteggi di AS" sheetId="37" r:id="rId3"/>
    <sheet name="Ana" sheetId="39" state="hidden" r:id="rId4"/>
    <sheet name="Punteggi di AQ" sheetId="32" r:id="rId5"/>
    <sheet name="Offerta di AQ" sheetId="34" r:id="rId6"/>
  </sheets>
  <definedNames>
    <definedName name="Servizi_Accessori">Ana!$A$2:$A$10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7" l="1"/>
  <c r="H8" i="37"/>
  <c r="H9" i="37"/>
  <c r="H10" i="37"/>
  <c r="H13" i="37"/>
  <c r="H14" i="37"/>
  <c r="H15" i="37"/>
  <c r="H16" i="37"/>
  <c r="H19" i="37"/>
  <c r="H20" i="37"/>
  <c r="H21" i="37"/>
  <c r="H22" i="37"/>
  <c r="D14" i="37"/>
  <c r="D15" i="37"/>
  <c r="D16" i="37"/>
  <c r="D13" i="37"/>
  <c r="D25" i="37" s="1"/>
  <c r="F25" i="31"/>
  <c r="F26" i="31"/>
  <c r="F27" i="31"/>
  <c r="F28" i="31"/>
  <c r="F29" i="31"/>
  <c r="F24" i="31"/>
  <c r="F9" i="31"/>
  <c r="F10" i="31"/>
  <c r="F11" i="31"/>
  <c r="F12" i="31"/>
  <c r="F13" i="31"/>
  <c r="F14" i="31"/>
  <c r="F15" i="31"/>
  <c r="F16" i="31"/>
  <c r="F17" i="31"/>
  <c r="F18" i="31"/>
  <c r="F8" i="31"/>
  <c r="M8" i="37"/>
  <c r="M9" i="37"/>
  <c r="M10" i="37"/>
  <c r="M7" i="37"/>
  <c r="C26" i="37"/>
  <c r="C27" i="37"/>
  <c r="C28" i="37"/>
  <c r="C25" i="37"/>
  <c r="C20" i="37"/>
  <c r="C21" i="37"/>
  <c r="C22" i="37"/>
  <c r="C19" i="37"/>
  <c r="C14" i="37"/>
  <c r="C15" i="37"/>
  <c r="C16" i="37"/>
  <c r="C13" i="37"/>
  <c r="D28" i="37" l="1"/>
  <c r="D9" i="37"/>
  <c r="D8" i="37" s="1"/>
  <c r="C18" i="37" s="1"/>
  <c r="G25" i="31" l="1"/>
  <c r="G26" i="31"/>
  <c r="G27" i="31"/>
  <c r="G28" i="31"/>
  <c r="G29" i="31"/>
  <c r="G24" i="31"/>
  <c r="G17" i="31"/>
  <c r="G36" i="31" l="1"/>
  <c r="D27" i="37"/>
  <c r="D26" i="37"/>
  <c r="G18" i="31" l="1"/>
  <c r="G16" i="31"/>
  <c r="G15" i="31"/>
  <c r="G13" i="31"/>
  <c r="G11" i="31"/>
  <c r="G10" i="31"/>
  <c r="G9" i="31"/>
  <c r="G12" i="31"/>
  <c r="G14" i="31"/>
  <c r="G8" i="31"/>
  <c r="G19" i="31" l="1"/>
  <c r="I13" i="37" s="1"/>
  <c r="I16" i="37" l="1"/>
  <c r="I22" i="37" s="1"/>
  <c r="N10" i="37" s="1"/>
  <c r="I14" i="37"/>
  <c r="I20" i="37" s="1"/>
  <c r="N8" i="37" s="1"/>
  <c r="I19" i="37"/>
  <c r="N7" i="37" s="1"/>
  <c r="D38" i="31"/>
  <c r="D2" i="31"/>
  <c r="I15" i="37"/>
  <c r="I21" i="37" l="1"/>
  <c r="N9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giovio</author>
  </authors>
  <commentList>
    <comment ref="D6" authorId="0" shapeId="0" xr:uid="{00000000-0006-0000-0200-000001000000}">
      <text>
        <r>
          <rPr>
            <sz val="9"/>
            <color indexed="81"/>
            <rFont val="Tahoma"/>
            <family val="2"/>
          </rPr>
          <t>Valore min 70 e valore max 99</t>
        </r>
      </text>
    </comment>
    <comment ref="D7" authorId="0" shapeId="0" xr:uid="{00000000-0006-0000-0200-000002000000}">
      <text>
        <r>
          <rPr>
            <sz val="9"/>
            <color indexed="81"/>
            <rFont val="Tahoma"/>
            <family val="2"/>
          </rPr>
          <t>Valore min 25% (pari a 17,5 pt in AQ) e valore max 50% (pari a 35 punti totali in AQ)</t>
        </r>
      </text>
    </comment>
  </commentList>
</comments>
</file>

<file path=xl/sharedStrings.xml><?xml version="1.0" encoding="utf-8"?>
<sst xmlns="http://schemas.openxmlformats.org/spreadsheetml/2006/main" count="117" uniqueCount="75">
  <si>
    <t>Punteggio Tecnico dell’AS - PT AS</t>
  </si>
  <si>
    <t>Punteggio Tecnico massimo ereditabile - PT ER</t>
  </si>
  <si>
    <t>Elemento</t>
  </si>
  <si>
    <t>Componente Tecnica</t>
  </si>
  <si>
    <t>Punteggi tecnici ereditati dalla fase di AQ</t>
  </si>
  <si>
    <t>Componente Economica</t>
  </si>
  <si>
    <t>Numero di unità richieste</t>
  </si>
  <si>
    <t>ID</t>
  </si>
  <si>
    <t>Punteggi tecnici complessivi di AS</t>
  </si>
  <si>
    <t>Punteggi economici di AS</t>
  </si>
  <si>
    <t>Ribassi di AS</t>
  </si>
  <si>
    <t>Prezzo complessivo offerto in AS (come calcolato dal Sistema)</t>
  </si>
  <si>
    <t>Complessivo</t>
  </si>
  <si>
    <t>Punteggi complessivi in AS</t>
  </si>
  <si>
    <t>FTE/mese</t>
  </si>
  <si>
    <t>Metrica</t>
  </si>
  <si>
    <t>Codice Servizio</t>
  </si>
  <si>
    <t>DESCRIZIONE</t>
  </si>
  <si>
    <t>Prezzo maggiore offerto in AQ</t>
  </si>
  <si>
    <t>SERVIZI</t>
  </si>
  <si>
    <t>SERVIZI ACCESSORI</t>
  </si>
  <si>
    <t>TOTALE</t>
  </si>
  <si>
    <t>Prezzo Totale in AS</t>
  </si>
  <si>
    <t>RTI Dedalus</t>
  </si>
  <si>
    <t>RTI Engineering</t>
  </si>
  <si>
    <t>Sanità Digitale Lotti Applicativi LOTTO 1</t>
  </si>
  <si>
    <t>Il presente excel può essere utilizzato a supporto della predisposizione di un AS.</t>
  </si>
  <si>
    <t>Punteggio Tecnico Totale di AS - PT tot AS</t>
  </si>
  <si>
    <t>% Scelta dalla PA</t>
  </si>
  <si>
    <t xml:space="preserve">Lotto 1 - Base d'Asta AS </t>
  </si>
  <si>
    <t>GG/persona</t>
  </si>
  <si>
    <t>Tariffa omnicomprensiva per 1 Giorno/Team ottimale (8 ore lavorative) - Sviluppo di Applicazioni Software Ex novo – Green
Field</t>
  </si>
  <si>
    <t>Tariffa omnicomprensiva per 1 Giorno/Team ottimale (8 ore lavorative)- Evoluzione di Applicazioni Software Esistenti</t>
  </si>
  <si>
    <t>Tariffa omnicomprensiva per 1 Giorno/Team ottimale (8 ore lavorative) - Migrazione Applicativa al Cloud</t>
  </si>
  <si>
    <t>Tariffa omnicomprensiva per 1 Giorno/Team ottimale (8 ore lavorative) - Configurazione e Personalizzazione di Soluzioni di terze parti/open source/riuso</t>
  </si>
  <si>
    <t>Tariffa omnicomprensiva per 1 Giorno/Team ottimale (8 ore lavorative) - Manutenzione Adeguativa</t>
  </si>
  <si>
    <t>Tariffa omnicomprensiva per 1 Giorno/Team ottimale (8 ore lavorative) - Manutenzione Correttiva</t>
  </si>
  <si>
    <t>Canone per 1 Full Time Equivalent (FTE) impiegato mensilmente
- Manutenzione Adeguativa e Manutenzione Correttiva</t>
  </si>
  <si>
    <t>Tariffa omnicomprensiva per 1 Giorno/Team ottimale (8 ore lavorative) - Conduzione Applicativa – Servizi di gestione Applicativi e Base Dati</t>
  </si>
  <si>
    <t>Tariffa omnicomprensiva per 1 Giorno/Team ottimale (8 ore lavorative) - Conduzione Applicativa – Supporto Specialistico</t>
  </si>
  <si>
    <t>Tariffa omnicomprensiva per 1 Giorno/Team ottimale (8 ore lavorative) – Servizi Infrastrutturali – Servizio di Conduzione
Tecnica</t>
  </si>
  <si>
    <t>Tariffa omnicomprensiva per 1 Giorno/Team ottimale (8 ore lavorative) – Servizi Infrastrutturali – Supporto Tecnologico</t>
  </si>
  <si>
    <t>Tariffa per singolo ricovero -  livello BASSO complessità della struttura sanitaria – Cartella Clinica Elettronica Ospedaliera –
soluzione standard</t>
  </si>
  <si>
    <t>Tariffa per singolo ricovero -  livello MEDIO complessità della struttura sanitaria – Cartella Clinica Elettronica Ospedaliera –
soluzione standard</t>
  </si>
  <si>
    <t>Tariffa per singolo ricovero -  livello ALTO complessità della struttura sanitaria – Cartella Clinica Elettronica Ospedaliera –
soluzione standard</t>
  </si>
  <si>
    <t>Tariffa per singolo accesso -  livello BASSO complessità della struttura sanitaria – Cartella Clinica Elettronica Ambulatoriale –
soluzione standard</t>
  </si>
  <si>
    <t>Tariffa per singolo accesso -  livello MEDIO complessità della struttura sanitaria – Cartella Clinica Elettronica Ambulatoriale –
soluzione standard</t>
  </si>
  <si>
    <t>Tariffa per singolo accesso -  livello ALTO complessità della struttura sanitaria – Cartella Clinica Elettronica Ambulatoriale –
soluzione standard</t>
  </si>
  <si>
    <t>RTI GPI</t>
  </si>
  <si>
    <t>Canone per 1 Full Time Equivalent (FTE) impiegato mensilmente - Manutenzione Adeguativa e Manutenzione Correttiva</t>
  </si>
  <si>
    <t>Unità</t>
  </si>
  <si>
    <t>RTI Enterprise Services</t>
  </si>
  <si>
    <t>Inserire i valori nelle celle con sfondo giallo</t>
  </si>
  <si>
    <t>Accordo quadro per l’affidamento di servizi applicativi e servizi di supporto in ambito
“Sanita’ digitale - Sistemi informativi clinico-assistenziali 2” per le Pubbliche Amministrazioni del SSN
ID Sigef 2106</t>
  </si>
  <si>
    <t>Inserire i valori nelle celle con sfondo giallo in base agli elementi previsti nell'AS</t>
  </si>
  <si>
    <t>Servizi di gestione operativa</t>
  </si>
  <si>
    <t>Servizi di classificazione/modellazione dei dati e data entry manuali</t>
  </si>
  <si>
    <t>Servizi di acquisizione dati per i progetti di Smart Health</t>
  </si>
  <si>
    <t>Servizi archivistici e Servizi finalizzati all’acquisizione dei formati digitali</t>
  </si>
  <si>
    <t>Servizi di e-learning ed assistenza virtuale</t>
  </si>
  <si>
    <t>Servizi di contact center e Service Desk/help desk di I livello</t>
  </si>
  <si>
    <t>Servizi di Service Control Room per Monitoraggio tecnico/applicativo</t>
  </si>
  <si>
    <t>Servizi, prodotti, SaaS e soluzioni di mercato attinenti alle “aree tematiche di riferimento”</t>
  </si>
  <si>
    <t>Soluzioni di Servizi per la gestione della conservazione digitale a norma</t>
  </si>
  <si>
    <t>Servizi_Accessori</t>
  </si>
  <si>
    <t>Tariffa per singolo accesso -  livello MEDIO complessità della struttura sanitaria – Cartella Clinica Elettronica Ambulatoriale
soluzione standard</t>
  </si>
  <si>
    <t>Tariffa per singolo ricovero -  livello BASSO complessità della struttura sanitaria – Cartella Clinica Elettronica Ospedaliera
soluzione standard</t>
  </si>
  <si>
    <t>Tariffa per singolo ricovero -  livello MEDIO complessità della struttura sanitaria – Cartella Clinica Elettronica Ospedaliera
soluzione standard</t>
  </si>
  <si>
    <t>Tariffa per singolo ricovero -  livello ALTO complessità della struttura sanitaria – Cartella Clinica Elettronica Ospedaliera
soluzione standard</t>
  </si>
  <si>
    <t>Tariffa per singolo accesso -  livello BASSO complessità della struttura sanitaria – Cartella Clinica Elettronica Ambulatoriale
soluzione standard</t>
  </si>
  <si>
    <t>Tariffa per singolo accesso -  livello ALTO complessità della struttura sanitaria – Cartella Clinica Elettronica Ambulatoriale
soluzione standard</t>
  </si>
  <si>
    <t>Altri</t>
  </si>
  <si>
    <t xml:space="preserve">
Si ricorda che il totale servizi accessori non può essere superiore al 50% della BdA dell'AS</t>
  </si>
  <si>
    <t>!! ATTENZIONE!!</t>
  </si>
  <si>
    <r>
      <t xml:space="preserve">Nel foglio "Elementi dell'AS" la PA deve inserire le informazioni richieste nelle celle verdi in base ai prodotti e servizi previsti.
Si fa presente che:
- La quota dedicata agli AS equivale ad importo massimo pari al 70% del massimale del relativo lotto.
- la PA può richiedere, in accordo con quanto previsto nella documentazione dell'iniziativa, dei </t>
    </r>
    <r>
      <rPr>
        <b/>
        <i/>
        <sz val="11"/>
        <color theme="1"/>
        <rFont val="Calibri"/>
        <family val="2"/>
        <scheme val="minor"/>
      </rPr>
      <t>servizi accessori</t>
    </r>
    <r>
      <rPr>
        <sz val="11"/>
        <color theme="1"/>
        <rFont val="Calibri"/>
        <family val="2"/>
        <scheme val="minor"/>
      </rPr>
      <t xml:space="preserve"> aggiuntivi. La BA associata a tali </t>
    </r>
    <r>
      <rPr>
        <b/>
        <u/>
        <sz val="11"/>
        <color theme="1"/>
        <rFont val="Calibri"/>
        <family val="2"/>
        <scheme val="minor"/>
      </rPr>
      <t>servizi accessori aggiuntivi non può essere superiore al 50% della BdA dell'AS.</t>
    </r>
    <r>
      <rPr>
        <sz val="11"/>
        <color theme="1"/>
        <rFont val="Calibri"/>
        <family val="2"/>
        <scheme val="minor"/>
      </rPr>
      <t xml:space="preserve">
Lotto 1: Cartella Clinica Elettronica - PPAA del SSN Nord - Valore totale, IVA esclusa: 168.000.000,00 Euro - </t>
    </r>
    <r>
      <rPr>
        <b/>
        <sz val="11"/>
        <color theme="1"/>
        <rFont val="Calibri"/>
        <family val="2"/>
        <scheme val="minor"/>
      </rPr>
      <t>Quota dedicata agli AS: 117.600.000,00 Euro</t>
    </r>
    <r>
      <rPr>
        <sz val="11"/>
        <color theme="1"/>
        <rFont val="Calibri"/>
        <family val="2"/>
        <scheme val="minor"/>
      </rPr>
      <t xml:space="preserve">
Lotto 2: Cartella Clinica Elettronica - PPAA del SSN Centro-Sud - Valore totale, IVA esclusa: 252.000.000,00 Euro - </t>
    </r>
    <r>
      <rPr>
        <b/>
        <sz val="11"/>
        <color theme="1"/>
        <rFont val="Calibri"/>
        <family val="2"/>
        <scheme val="minor"/>
      </rPr>
      <t>Quota dedicata agli AS: 176.400.000,00 Euro</t>
    </r>
    <r>
      <rPr>
        <sz val="11"/>
        <color theme="1"/>
        <rFont val="Calibri"/>
        <family val="2"/>
        <scheme val="minor"/>
      </rPr>
      <t xml:space="preserve">
Lotto 3: Enterprise Imaging - PPAA del SSN Nord - Valore totale, IVA esclusa: 152.000.000,00 Euro - </t>
    </r>
    <r>
      <rPr>
        <b/>
        <sz val="11"/>
        <color theme="1"/>
        <rFont val="Calibri"/>
        <family val="2"/>
        <scheme val="minor"/>
      </rPr>
      <t>Quota dedicata agli AS: 106.400.000,00 Euro</t>
    </r>
    <r>
      <rPr>
        <sz val="11"/>
        <color theme="1"/>
        <rFont val="Calibri"/>
        <family val="2"/>
        <scheme val="minor"/>
      </rPr>
      <t xml:space="preserve">
Lotto 4: Enterprise Imaging - PPAA del SSN Centro-Sud - Valore totale, IVA esclusa: 228.000.000,00 Euro - </t>
    </r>
    <r>
      <rPr>
        <b/>
        <sz val="11"/>
        <color theme="1"/>
        <rFont val="Calibri"/>
        <family val="2"/>
        <scheme val="minor"/>
      </rPr>
      <t>Quota dedicata agli AS: 159.600.000,00 Euro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</si>
</sst>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#,##0.00\ &quot;€&quot;"/>
    <numFmt numFmtId="167" formatCode="0.000000%"/>
    <numFmt numFmtId="168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821B4C"/>
      <name val="Calibri"/>
      <family val="2"/>
      <scheme val="minor"/>
    </font>
    <font>
      <b/>
      <sz val="14"/>
      <color rgb="FF534D49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9"/>
      <name val="Tahoma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2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lightUp">
        <bgColor auto="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8" tint="-0.49998474074526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 applyAlignment="1">
      <alignment vertical="center"/>
    </xf>
    <xf numFmtId="0" fontId="8" fillId="0" borderId="10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168" fontId="0" fillId="0" borderId="0" xfId="0" applyNumberFormat="1" applyProtection="1">
      <protection hidden="1"/>
    </xf>
    <xf numFmtId="0" fontId="0" fillId="0" borderId="16" xfId="0" applyBorder="1" applyAlignment="1" applyProtection="1">
      <alignment horizontal="left" indent="2"/>
      <protection hidden="1"/>
    </xf>
    <xf numFmtId="168" fontId="0" fillId="0" borderId="16" xfId="0" applyNumberFormat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left" indent="2"/>
      <protection hidden="1"/>
    </xf>
    <xf numFmtId="168" fontId="0" fillId="0" borderId="17" xfId="0" applyNumberForma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8" xfId="0" applyFont="1" applyBorder="1" applyProtection="1">
      <protection hidden="1"/>
    </xf>
    <xf numFmtId="0" fontId="0" fillId="0" borderId="18" xfId="0" applyBorder="1" applyAlignment="1" applyProtection="1">
      <alignment horizontal="left"/>
      <protection hidden="1"/>
    </xf>
    <xf numFmtId="0" fontId="4" fillId="0" borderId="19" xfId="0" applyFont="1" applyBorder="1" applyProtection="1">
      <protection hidden="1"/>
    </xf>
    <xf numFmtId="0" fontId="0" fillId="0" borderId="19" xfId="0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0" fillId="5" borderId="20" xfId="0" applyFill="1" applyBorder="1" applyProtection="1">
      <protection hidden="1"/>
    </xf>
    <xf numFmtId="0" fontId="1" fillId="5" borderId="20" xfId="0" applyFont="1" applyFill="1" applyBorder="1" applyProtection="1">
      <protection hidden="1"/>
    </xf>
    <xf numFmtId="0" fontId="0" fillId="0" borderId="21" xfId="0" applyBorder="1" applyAlignment="1" applyProtection="1">
      <alignment horizontal="left" indent="2"/>
      <protection hidden="1"/>
    </xf>
    <xf numFmtId="0" fontId="0" fillId="0" borderId="19" xfId="0" applyBorder="1" applyAlignment="1" applyProtection="1">
      <alignment horizontal="left" indent="2"/>
      <protection hidden="1"/>
    </xf>
    <xf numFmtId="167" fontId="2" fillId="0" borderId="21" xfId="2" applyNumberFormat="1" applyFont="1" applyBorder="1" applyAlignment="1" applyProtection="1">
      <alignment horizontal="center"/>
      <protection hidden="1"/>
    </xf>
    <xf numFmtId="167" fontId="2" fillId="0" borderId="19" xfId="2" applyNumberFormat="1" applyFont="1" applyBorder="1" applyAlignment="1" applyProtection="1">
      <alignment horizontal="center"/>
      <protection hidden="1"/>
    </xf>
    <xf numFmtId="0" fontId="0" fillId="6" borderId="22" xfId="0" applyFill="1" applyBorder="1" applyProtection="1">
      <protection hidden="1"/>
    </xf>
    <xf numFmtId="0" fontId="1" fillId="6" borderId="22" xfId="0" applyFont="1" applyFill="1" applyBorder="1" applyProtection="1">
      <protection hidden="1"/>
    </xf>
    <xf numFmtId="0" fontId="1" fillId="7" borderId="18" xfId="0" applyFont="1" applyFill="1" applyBorder="1" applyAlignment="1" applyProtection="1">
      <alignment horizontal="center" vertical="center"/>
      <protection locked="0"/>
    </xf>
    <xf numFmtId="9" fontId="1" fillId="7" borderId="19" xfId="2" applyFont="1" applyFill="1" applyBorder="1" applyAlignment="1" applyProtection="1">
      <alignment horizontal="center" vertical="center"/>
      <protection locked="0"/>
    </xf>
    <xf numFmtId="165" fontId="1" fillId="7" borderId="21" xfId="1" applyNumberFormat="1" applyFont="1" applyFill="1" applyBorder="1" applyAlignment="1" applyProtection="1">
      <alignment horizontal="center"/>
      <protection locked="0"/>
    </xf>
    <xf numFmtId="165" fontId="1" fillId="7" borderId="19" xfId="1" applyNumberFormat="1" applyFont="1" applyFill="1" applyBorder="1" applyAlignment="1" applyProtection="1">
      <alignment horizontal="center"/>
      <protection locked="0"/>
    </xf>
    <xf numFmtId="168" fontId="0" fillId="0" borderId="21" xfId="0" applyNumberFormat="1" applyBorder="1" applyAlignment="1" applyProtection="1">
      <alignment horizontal="center"/>
      <protection hidden="1"/>
    </xf>
    <xf numFmtId="168" fontId="0" fillId="0" borderId="19" xfId="0" applyNumberFormat="1" applyBorder="1" applyAlignment="1" applyProtection="1">
      <alignment horizontal="center"/>
      <protection hidden="1"/>
    </xf>
    <xf numFmtId="0" fontId="0" fillId="8" borderId="23" xfId="0" applyFill="1" applyBorder="1" applyProtection="1">
      <protection hidden="1"/>
    </xf>
    <xf numFmtId="0" fontId="1" fillId="8" borderId="23" xfId="0" applyFont="1" applyFill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166" fontId="0" fillId="0" borderId="1" xfId="0" applyNumberFormat="1" applyBorder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0" fontId="13" fillId="9" borderId="1" xfId="0" applyFont="1" applyFill="1" applyBorder="1" applyAlignment="1" applyProtection="1">
      <alignment horizontal="center" vertical="center" wrapText="1"/>
      <protection hidden="1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3" xfId="0" applyFont="1" applyFill="1" applyBorder="1" applyAlignment="1" applyProtection="1">
      <alignment vertical="center"/>
      <protection hidden="1"/>
    </xf>
    <xf numFmtId="0" fontId="0" fillId="10" borderId="1" xfId="0" applyFill="1" applyBorder="1" applyAlignment="1" applyProtection="1">
      <alignment vertical="center"/>
      <protection hidden="1"/>
    </xf>
    <xf numFmtId="166" fontId="0" fillId="10" borderId="1" xfId="0" applyNumberForma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8" fillId="0" borderId="0" xfId="0" applyFont="1"/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166" fontId="0" fillId="8" borderId="1" xfId="0" applyNumberFormat="1" applyFill="1" applyBorder="1" applyAlignment="1" applyProtection="1">
      <alignment horizontal="center" vertical="center"/>
      <protection hidden="1"/>
    </xf>
    <xf numFmtId="166" fontId="13" fillId="9" borderId="3" xfId="0" applyNumberFormat="1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left" vertical="center" wrapText="1"/>
      <protection hidden="1"/>
    </xf>
    <xf numFmtId="1" fontId="1" fillId="10" borderId="1" xfId="0" applyNumberFormat="1" applyFont="1" applyFill="1" applyBorder="1" applyAlignment="1" applyProtection="1">
      <alignment horizontal="center" vertical="center"/>
      <protection hidden="1"/>
    </xf>
    <xf numFmtId="166" fontId="0" fillId="7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hidden="1"/>
    </xf>
    <xf numFmtId="168" fontId="0" fillId="7" borderId="16" xfId="0" applyNumberFormat="1" applyFill="1" applyBorder="1" applyAlignment="1" applyProtection="1">
      <alignment horizontal="center"/>
      <protection locked="0"/>
    </xf>
    <xf numFmtId="168" fontId="0" fillId="7" borderId="17" xfId="0" applyNumberFormat="1" applyFill="1" applyBorder="1" applyAlignment="1" applyProtection="1">
      <alignment horizontal="center"/>
      <protection locked="0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2" fontId="12" fillId="0" borderId="1" xfId="0" applyNumberFormat="1" applyFont="1" applyBorder="1" applyAlignment="1" applyProtection="1">
      <alignment horizontal="center" vertical="top" wrapText="1"/>
      <protection hidden="1"/>
    </xf>
    <xf numFmtId="2" fontId="12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166" fontId="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13" fillId="9" borderId="1" xfId="0" applyFont="1" applyFill="1" applyBorder="1" applyAlignment="1" applyProtection="1">
      <alignment horizontal="center" vertical="center" wrapText="1"/>
      <protection hidden="1"/>
    </xf>
    <xf numFmtId="0" fontId="13" fillId="9" borderId="1" xfId="0" applyFont="1" applyFill="1" applyBorder="1" applyAlignment="1" applyProtection="1">
      <alignment horizontal="center" vertical="center"/>
      <protection hidden="1"/>
    </xf>
    <xf numFmtId="0" fontId="13" fillId="9" borderId="1" xfId="0" applyFont="1" applyFill="1" applyBorder="1" applyAlignment="1" applyProtection="1">
      <alignment vertical="center" wrapText="1"/>
      <protection hidden="1"/>
    </xf>
  </cellXfs>
  <cellStyles count="3">
    <cellStyle name="Normale" xfId="0" builtinId="0"/>
    <cellStyle name="Percentuale" xfId="2" builtinId="5"/>
    <cellStyle name="Valuta" xfId="1" builtinId="4"/>
  </cellStyles>
  <dxfs count="5">
    <dxf>
      <font>
        <b/>
        <i val="0"/>
        <color rgb="FFC00000"/>
      </font>
      <fill>
        <patternFill>
          <bgColor theme="7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160020</xdr:rowOff>
    </xdr:from>
    <xdr:to>
      <xdr:col>4</xdr:col>
      <xdr:colOff>437548</xdr:colOff>
      <xdr:row>2</xdr:row>
      <xdr:rowOff>133350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60020"/>
          <a:ext cx="2273968" cy="32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2752725</xdr:colOff>
          <xdr:row>0</xdr:row>
          <xdr:rowOff>123825</xdr:rowOff>
        </xdr:from>
        <xdr:to>
          <xdr:col>2</xdr:col>
          <xdr:colOff>3962400</xdr:colOff>
          <xdr:row>2</xdr:row>
          <xdr:rowOff>19050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Cancella dati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8"/>
  <dimension ref="B4:V18"/>
  <sheetViews>
    <sheetView showGridLines="0" zoomScale="70" zoomScaleNormal="70" workbookViewId="0">
      <selection activeCell="B9" sqref="B9:V18"/>
    </sheetView>
  </sheetViews>
  <sheetFormatPr defaultColWidth="8.85546875" defaultRowHeight="15" x14ac:dyDescent="0.25"/>
  <cols>
    <col min="1" max="1" width="3.140625" customWidth="1"/>
  </cols>
  <sheetData>
    <row r="4" spans="2:22" ht="66" customHeight="1" x14ac:dyDescent="0.25">
      <c r="B4" s="68" t="s">
        <v>53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2:22" ht="18.75" x14ac:dyDescent="0.25">
      <c r="B5" s="1" t="s">
        <v>25</v>
      </c>
    </row>
    <row r="7" spans="2:22" ht="15.75" x14ac:dyDescent="0.25">
      <c r="B7" s="67" t="s">
        <v>26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9" spans="2:22" ht="14.65" customHeight="1" x14ac:dyDescent="0.25">
      <c r="B9" s="69" t="s">
        <v>74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1"/>
    </row>
    <row r="10" spans="2:22" x14ac:dyDescent="0.25"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4"/>
    </row>
    <row r="11" spans="2:22" x14ac:dyDescent="0.25"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4"/>
    </row>
    <row r="12" spans="2:22" x14ac:dyDescent="0.25"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4"/>
    </row>
    <row r="13" spans="2:22" ht="14.65" customHeight="1" x14ac:dyDescent="0.25"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4"/>
    </row>
    <row r="14" spans="2:22" x14ac:dyDescent="0.25"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4"/>
    </row>
    <row r="15" spans="2:22" x14ac:dyDescent="0.25"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</row>
    <row r="16" spans="2:22" x14ac:dyDescent="0.25"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</row>
    <row r="17" spans="2:22" x14ac:dyDescent="0.25"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4"/>
    </row>
    <row r="18" spans="2:22" x14ac:dyDescent="0.25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</row>
  </sheetData>
  <mergeCells count="3">
    <mergeCell ref="B7:V7"/>
    <mergeCell ref="B4:V4"/>
    <mergeCell ref="B9:V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tabColor rgb="FFFFFF99"/>
    <pageSetUpPr fitToPage="1"/>
  </sheetPr>
  <dimension ref="B1:G40"/>
  <sheetViews>
    <sheetView showGridLines="0" zoomScale="85" zoomScaleNormal="85" workbookViewId="0">
      <selection activeCell="K42" sqref="K42"/>
    </sheetView>
  </sheetViews>
  <sheetFormatPr defaultColWidth="9.140625" defaultRowHeight="15" x14ac:dyDescent="0.25"/>
  <cols>
    <col min="1" max="1" width="2.5703125" style="35" customWidth="1"/>
    <col min="2" max="2" width="9.7109375" style="37" bestFit="1" customWidth="1"/>
    <col min="3" max="3" width="106" style="35" customWidth="1"/>
    <col min="4" max="4" width="15.42578125" style="35" customWidth="1"/>
    <col min="5" max="5" width="19.140625" style="35" customWidth="1"/>
    <col min="6" max="6" width="28.140625" style="35" bestFit="1" customWidth="1"/>
    <col min="7" max="7" width="17.42578125" style="35" customWidth="1"/>
    <col min="8" max="9" width="9.28515625" style="35" customWidth="1"/>
    <col min="10" max="10" width="9.140625" style="35" customWidth="1"/>
    <col min="11" max="16384" width="9.140625" style="35"/>
  </cols>
  <sheetData>
    <row r="1" spans="2:7" ht="15.75" thickBot="1" x14ac:dyDescent="0.3"/>
    <row r="2" spans="2:7" ht="34.5" thickBot="1" x14ac:dyDescent="0.3">
      <c r="C2" s="2" t="s">
        <v>29</v>
      </c>
      <c r="D2" s="78">
        <f>G19+G36</f>
        <v>709776.91999999993</v>
      </c>
      <c r="E2" s="79"/>
      <c r="F2" s="80"/>
    </row>
    <row r="4" spans="2:7" ht="15.75" x14ac:dyDescent="0.25">
      <c r="C4" s="36" t="s">
        <v>54</v>
      </c>
    </row>
    <row r="6" spans="2:7" ht="15" customHeight="1" x14ac:dyDescent="0.25">
      <c r="B6" s="81" t="s">
        <v>19</v>
      </c>
      <c r="C6" s="81"/>
      <c r="D6" s="81"/>
      <c r="E6" s="81"/>
      <c r="F6" s="81" t="s">
        <v>18</v>
      </c>
      <c r="G6" s="81" t="s">
        <v>22</v>
      </c>
    </row>
    <row r="7" spans="2:7" ht="30" x14ac:dyDescent="0.25">
      <c r="B7" s="41" t="s">
        <v>7</v>
      </c>
      <c r="C7" s="41" t="s">
        <v>2</v>
      </c>
      <c r="D7" s="41" t="s">
        <v>6</v>
      </c>
      <c r="E7" s="41" t="s">
        <v>15</v>
      </c>
      <c r="F7" s="81"/>
      <c r="G7" s="81"/>
    </row>
    <row r="8" spans="2:7" ht="30" customHeight="1" x14ac:dyDescent="0.25">
      <c r="B8" s="49">
        <v>1</v>
      </c>
      <c r="C8" s="50" t="s">
        <v>31</v>
      </c>
      <c r="D8" s="42"/>
      <c r="E8" s="38" t="s">
        <v>30</v>
      </c>
      <c r="F8" s="39">
        <f>MAX('Offerta di AQ'!D3:G3)</f>
        <v>208.62</v>
      </c>
      <c r="G8" s="51">
        <f>D8*F8</f>
        <v>0</v>
      </c>
    </row>
    <row r="9" spans="2:7" ht="30" customHeight="1" x14ac:dyDescent="0.25">
      <c r="B9" s="49">
        <v>2</v>
      </c>
      <c r="C9" s="50" t="s">
        <v>32</v>
      </c>
      <c r="D9" s="42"/>
      <c r="E9" s="38" t="s">
        <v>30</v>
      </c>
      <c r="F9" s="39">
        <f>MAX('Offerta di AQ'!D4:G4)</f>
        <v>189.75</v>
      </c>
      <c r="G9" s="51">
        <f t="shared" ref="G9:G18" si="0">D9*F9</f>
        <v>0</v>
      </c>
    </row>
    <row r="10" spans="2:7" ht="30" customHeight="1" x14ac:dyDescent="0.25">
      <c r="B10" s="49">
        <v>3</v>
      </c>
      <c r="C10" s="50" t="s">
        <v>33</v>
      </c>
      <c r="D10" s="42"/>
      <c r="E10" s="38" t="s">
        <v>30</v>
      </c>
      <c r="F10" s="39">
        <f>MAX('Offerta di AQ'!D5:G5)</f>
        <v>209.6</v>
      </c>
      <c r="G10" s="51">
        <f t="shared" si="0"/>
        <v>0</v>
      </c>
    </row>
    <row r="11" spans="2:7" ht="30" customHeight="1" x14ac:dyDescent="0.25">
      <c r="B11" s="49">
        <v>4</v>
      </c>
      <c r="C11" s="50" t="s">
        <v>34</v>
      </c>
      <c r="D11" s="42">
        <v>1000</v>
      </c>
      <c r="E11" s="38" t="s">
        <v>30</v>
      </c>
      <c r="F11" s="39">
        <f>MAX('Offerta di AQ'!D6:G6)</f>
        <v>196.55</v>
      </c>
      <c r="G11" s="51">
        <f t="shared" si="0"/>
        <v>196550</v>
      </c>
    </row>
    <row r="12" spans="2:7" ht="30" customHeight="1" x14ac:dyDescent="0.25">
      <c r="B12" s="49">
        <v>5</v>
      </c>
      <c r="C12" s="50" t="s">
        <v>35</v>
      </c>
      <c r="D12" s="42"/>
      <c r="E12" s="38" t="s">
        <v>30</v>
      </c>
      <c r="F12" s="39">
        <f>MAX('Offerta di AQ'!D7:G7)</f>
        <v>186.75</v>
      </c>
      <c r="G12" s="51">
        <f t="shared" si="0"/>
        <v>0</v>
      </c>
    </row>
    <row r="13" spans="2:7" ht="30" customHeight="1" x14ac:dyDescent="0.25">
      <c r="B13" s="49">
        <v>6</v>
      </c>
      <c r="C13" s="50" t="s">
        <v>36</v>
      </c>
      <c r="D13" s="42">
        <v>900</v>
      </c>
      <c r="E13" s="38" t="s">
        <v>30</v>
      </c>
      <c r="F13" s="39">
        <f>MAX('Offerta di AQ'!D8:G8)</f>
        <v>184.23</v>
      </c>
      <c r="G13" s="51">
        <f t="shared" si="0"/>
        <v>165807</v>
      </c>
    </row>
    <row r="14" spans="2:7" ht="30" customHeight="1" x14ac:dyDescent="0.25">
      <c r="B14" s="49">
        <v>7</v>
      </c>
      <c r="C14" s="50" t="s">
        <v>49</v>
      </c>
      <c r="D14" s="42">
        <v>36</v>
      </c>
      <c r="E14" s="38" t="s">
        <v>14</v>
      </c>
      <c r="F14" s="39">
        <f>MAX('Offerta di AQ'!D9:G9)</f>
        <v>3699.72</v>
      </c>
      <c r="G14" s="51">
        <f t="shared" si="0"/>
        <v>133189.91999999998</v>
      </c>
    </row>
    <row r="15" spans="2:7" ht="30" customHeight="1" x14ac:dyDescent="0.25">
      <c r="B15" s="49">
        <v>8</v>
      </c>
      <c r="C15" s="50" t="s">
        <v>38</v>
      </c>
      <c r="D15" s="42">
        <v>250</v>
      </c>
      <c r="E15" s="38" t="s">
        <v>30</v>
      </c>
      <c r="F15" s="39">
        <f>MAX('Offerta di AQ'!D10:G10)</f>
        <v>186.72</v>
      </c>
      <c r="G15" s="51">
        <f t="shared" si="0"/>
        <v>46680</v>
      </c>
    </row>
    <row r="16" spans="2:7" ht="30" customHeight="1" x14ac:dyDescent="0.25">
      <c r="B16" s="49">
        <v>9</v>
      </c>
      <c r="C16" s="50" t="s">
        <v>39</v>
      </c>
      <c r="D16" s="42">
        <v>200</v>
      </c>
      <c r="E16" s="38" t="s">
        <v>30</v>
      </c>
      <c r="F16" s="39">
        <f>MAX('Offerta di AQ'!D11:G11)</f>
        <v>237.75</v>
      </c>
      <c r="G16" s="51">
        <f t="shared" si="0"/>
        <v>47550</v>
      </c>
    </row>
    <row r="17" spans="2:7" ht="30" customHeight="1" x14ac:dyDescent="0.25">
      <c r="B17" s="49">
        <v>10</v>
      </c>
      <c r="C17" s="50" t="s">
        <v>40</v>
      </c>
      <c r="D17" s="42"/>
      <c r="E17" s="38" t="s">
        <v>30</v>
      </c>
      <c r="F17" s="39">
        <f>MAX('Offerta di AQ'!D12:G12)</f>
        <v>197.1</v>
      </c>
      <c r="G17" s="51">
        <f>D17*F17</f>
        <v>0</v>
      </c>
    </row>
    <row r="18" spans="2:7" ht="30" customHeight="1" x14ac:dyDescent="0.25">
      <c r="B18" s="49">
        <v>11</v>
      </c>
      <c r="C18" s="50" t="s">
        <v>41</v>
      </c>
      <c r="D18" s="42"/>
      <c r="E18" s="38" t="s">
        <v>30</v>
      </c>
      <c r="F18" s="39">
        <f>MAX('Offerta di AQ'!D13:G13)</f>
        <v>224.4</v>
      </c>
      <c r="G18" s="51">
        <f t="shared" si="0"/>
        <v>0</v>
      </c>
    </row>
    <row r="19" spans="2:7" x14ac:dyDescent="0.25">
      <c r="F19" s="43" t="s">
        <v>21</v>
      </c>
      <c r="G19" s="52">
        <f>SUM(G8:G18)</f>
        <v>589776.91999999993</v>
      </c>
    </row>
    <row r="21" spans="2:7" x14ac:dyDescent="0.25">
      <c r="B21" s="81" t="s">
        <v>20</v>
      </c>
      <c r="C21" s="81"/>
      <c r="D21" s="81"/>
      <c r="E21" s="41"/>
      <c r="F21" s="81" t="s">
        <v>18</v>
      </c>
      <c r="G21" s="81" t="s">
        <v>22</v>
      </c>
    </row>
    <row r="22" spans="2:7" ht="14.65" customHeight="1" x14ac:dyDescent="0.25">
      <c r="B22" s="81" t="s">
        <v>7</v>
      </c>
      <c r="C22" s="81" t="s">
        <v>2</v>
      </c>
      <c r="D22" s="81" t="s">
        <v>6</v>
      </c>
      <c r="E22" s="81" t="s">
        <v>15</v>
      </c>
      <c r="F22" s="81"/>
      <c r="G22" s="81"/>
    </row>
    <row r="23" spans="2:7" ht="14.65" customHeight="1" x14ac:dyDescent="0.25">
      <c r="B23" s="82"/>
      <c r="C23" s="83"/>
      <c r="D23" s="83"/>
      <c r="E23" s="83"/>
      <c r="F23" s="81"/>
      <c r="G23" s="81"/>
    </row>
    <row r="24" spans="2:7" ht="30" customHeight="1" x14ac:dyDescent="0.25">
      <c r="B24" s="49">
        <v>12</v>
      </c>
      <c r="C24" s="53" t="s">
        <v>66</v>
      </c>
      <c r="D24" s="42"/>
      <c r="E24" s="38" t="s">
        <v>50</v>
      </c>
      <c r="F24" s="39">
        <f>MAX('Offerta di AQ'!D14:G14)</f>
        <v>7.95</v>
      </c>
      <c r="G24" s="51">
        <f>D24*F24</f>
        <v>0</v>
      </c>
    </row>
    <row r="25" spans="2:7" ht="30" customHeight="1" x14ac:dyDescent="0.25">
      <c r="B25" s="49">
        <v>13</v>
      </c>
      <c r="C25" s="53" t="s">
        <v>67</v>
      </c>
      <c r="D25" s="42"/>
      <c r="E25" s="38" t="s">
        <v>50</v>
      </c>
      <c r="F25" s="39">
        <f>MAX('Offerta di AQ'!D15:G15)</f>
        <v>7.97</v>
      </c>
      <c r="G25" s="51">
        <f t="shared" ref="G25:G29" si="1">D25*F25</f>
        <v>0</v>
      </c>
    </row>
    <row r="26" spans="2:7" ht="30" customHeight="1" x14ac:dyDescent="0.25">
      <c r="B26" s="49">
        <v>14</v>
      </c>
      <c r="C26" s="53" t="s">
        <v>68</v>
      </c>
      <c r="D26" s="42"/>
      <c r="E26" s="38" t="s">
        <v>50</v>
      </c>
      <c r="F26" s="39">
        <f>MAX('Offerta di AQ'!D16:G16)</f>
        <v>7.81</v>
      </c>
      <c r="G26" s="51">
        <f t="shared" si="1"/>
        <v>0</v>
      </c>
    </row>
    <row r="27" spans="2:7" ht="30" customHeight="1" x14ac:dyDescent="0.25">
      <c r="B27" s="49">
        <v>15</v>
      </c>
      <c r="C27" s="53" t="s">
        <v>69</v>
      </c>
      <c r="D27" s="42"/>
      <c r="E27" s="38" t="s">
        <v>50</v>
      </c>
      <c r="F27" s="39">
        <f>MAX('Offerta di AQ'!D17:G17)</f>
        <v>0.37</v>
      </c>
      <c r="G27" s="51">
        <f t="shared" si="1"/>
        <v>0</v>
      </c>
    </row>
    <row r="28" spans="2:7" ht="30" customHeight="1" x14ac:dyDescent="0.25">
      <c r="B28" s="49">
        <v>16</v>
      </c>
      <c r="C28" s="53" t="s">
        <v>65</v>
      </c>
      <c r="D28" s="42"/>
      <c r="E28" s="38" t="s">
        <v>50</v>
      </c>
      <c r="F28" s="39">
        <f>MAX('Offerta di AQ'!D18:G18)</f>
        <v>0.3</v>
      </c>
      <c r="G28" s="51">
        <f t="shared" si="1"/>
        <v>0</v>
      </c>
    </row>
    <row r="29" spans="2:7" ht="30" customHeight="1" x14ac:dyDescent="0.25">
      <c r="B29" s="49">
        <v>17</v>
      </c>
      <c r="C29" s="53" t="s">
        <v>70</v>
      </c>
      <c r="D29" s="42"/>
      <c r="E29" s="38" t="s">
        <v>50</v>
      </c>
      <c r="F29" s="39">
        <f>MAX('Offerta di AQ'!D19:G19)</f>
        <v>0.27</v>
      </c>
      <c r="G29" s="51">
        <f t="shared" si="1"/>
        <v>0</v>
      </c>
    </row>
    <row r="30" spans="2:7" ht="30" customHeight="1" x14ac:dyDescent="0.25">
      <c r="B30" s="49" t="s">
        <v>71</v>
      </c>
      <c r="C30" s="56" t="s">
        <v>62</v>
      </c>
      <c r="D30" s="54"/>
      <c r="E30" s="44"/>
      <c r="F30" s="45"/>
      <c r="G30" s="55">
        <v>60000</v>
      </c>
    </row>
    <row r="31" spans="2:7" ht="30" customHeight="1" x14ac:dyDescent="0.25">
      <c r="B31" s="49" t="s">
        <v>71</v>
      </c>
      <c r="C31" s="56" t="s">
        <v>61</v>
      </c>
      <c r="D31" s="54"/>
      <c r="E31" s="44"/>
      <c r="F31" s="45"/>
      <c r="G31" s="55">
        <v>60000</v>
      </c>
    </row>
    <row r="32" spans="2:7" ht="30" customHeight="1" x14ac:dyDescent="0.25">
      <c r="B32" s="49" t="s">
        <v>71</v>
      </c>
      <c r="C32" s="56"/>
      <c r="D32" s="54"/>
      <c r="E32" s="44"/>
      <c r="F32" s="45"/>
      <c r="G32" s="55"/>
    </row>
    <row r="33" spans="2:7" ht="30" customHeight="1" x14ac:dyDescent="0.25">
      <c r="B33" s="49" t="s">
        <v>71</v>
      </c>
      <c r="C33" s="56"/>
      <c r="D33" s="54"/>
      <c r="E33" s="44"/>
      <c r="F33" s="45"/>
      <c r="G33" s="55"/>
    </row>
    <row r="34" spans="2:7" ht="30" customHeight="1" x14ac:dyDescent="0.25">
      <c r="B34" s="49" t="s">
        <v>71</v>
      </c>
      <c r="C34" s="56"/>
      <c r="D34" s="54"/>
      <c r="E34" s="44"/>
      <c r="F34" s="45"/>
      <c r="G34" s="55"/>
    </row>
    <row r="35" spans="2:7" ht="30" customHeight="1" x14ac:dyDescent="0.25">
      <c r="B35" s="49" t="s">
        <v>71</v>
      </c>
      <c r="C35" s="56"/>
      <c r="D35" s="54"/>
      <c r="E35" s="44"/>
      <c r="F35" s="45"/>
      <c r="G35" s="55"/>
    </row>
    <row r="36" spans="2:7" x14ac:dyDescent="0.25">
      <c r="F36" s="43" t="s">
        <v>21</v>
      </c>
      <c r="G36" s="52">
        <f>SUM(G24:G35)</f>
        <v>120000</v>
      </c>
    </row>
    <row r="37" spans="2:7" x14ac:dyDescent="0.25">
      <c r="B37" s="47"/>
    </row>
    <row r="38" spans="2:7" hidden="1" x14ac:dyDescent="0.25">
      <c r="B38" s="47"/>
      <c r="D38" s="40">
        <f>(0.5*G19)-G36</f>
        <v>174888.45999999996</v>
      </c>
    </row>
    <row r="39" spans="2:7" x14ac:dyDescent="0.25">
      <c r="B39" s="47"/>
      <c r="D39" s="46" t="s">
        <v>73</v>
      </c>
      <c r="G39" s="40"/>
    </row>
    <row r="40" spans="2:7" x14ac:dyDescent="0.25">
      <c r="D40" s="46" t="s">
        <v>72</v>
      </c>
    </row>
  </sheetData>
  <sheetProtection algorithmName="SHA-512" hashValue="kkUShRDyAE2y1u+UcQ7gCzvIOlfVgk0kaIwe9rdDRaAMEWhJ2D2zDvRb3PrNnkGmbGcajdxoGURZAJFRloPfig==" saltValue="E0wCgglqDybCdUa/Tn7RjA==" spinCount="100000" sheet="1" objects="1" scenarios="1"/>
  <protectedRanges>
    <protectedRange sqref="C24:D35" name="Servizi accessori"/>
    <protectedRange sqref="D8:D18" name="N. unità richieste"/>
  </protectedRanges>
  <mergeCells count="11">
    <mergeCell ref="D2:F2"/>
    <mergeCell ref="F6:F7"/>
    <mergeCell ref="G6:G7"/>
    <mergeCell ref="B6:E6"/>
    <mergeCell ref="B22:B23"/>
    <mergeCell ref="C22:C23"/>
    <mergeCell ref="B21:D21"/>
    <mergeCell ref="E22:E23"/>
    <mergeCell ref="F21:F23"/>
    <mergeCell ref="G21:G23"/>
    <mergeCell ref="D22:D23"/>
  </mergeCells>
  <phoneticPr fontId="14" type="noConversion"/>
  <conditionalFormatting sqref="F8:G18">
    <cfRule type="expression" dxfId="4" priority="129">
      <formula>IF(AND($D8&lt;&gt;"",OR(#REF!&lt;&gt;"",#REF!&lt;&gt;"")),TRUE,FALSE)</formula>
    </cfRule>
  </conditionalFormatting>
  <conditionalFormatting sqref="G19">
    <cfRule type="expression" dxfId="3" priority="6">
      <formula>IF(AND($D19&lt;&gt;"",OR(#REF!&lt;&gt;"",#REF!&lt;&gt;"")),TRUE,FALSE)</formula>
    </cfRule>
  </conditionalFormatting>
  <conditionalFormatting sqref="G36">
    <cfRule type="expression" dxfId="2" priority="3">
      <formula>IF(AND($D36&lt;&gt;"",OR(#REF!&lt;&gt;"",#REF!&lt;&gt;"")),TRUE,FALSE)</formula>
    </cfRule>
  </conditionalFormatting>
  <conditionalFormatting sqref="G24:G35">
    <cfRule type="expression" dxfId="1" priority="2">
      <formula>IF(AND($D24&lt;&gt;"",OR(#REF!&lt;&gt;"",#REF!&lt;&gt;"")),TRUE,FALSE)</formula>
    </cfRule>
  </conditionalFormatting>
  <conditionalFormatting sqref="D39:G40">
    <cfRule type="expression" dxfId="0" priority="1">
      <formula>$G$36&gt;$G$19/2</formula>
    </cfRule>
  </conditionalFormatting>
  <dataValidations count="4">
    <dataValidation type="whole" allowBlank="1" showInputMessage="1" showErrorMessage="1" sqref="D8:D18" xr:uid="{00000000-0002-0000-0100-000000000000}">
      <formula1>0</formula1>
      <formula2>10000000000</formula2>
    </dataValidation>
    <dataValidation type="decimal" allowBlank="1" showInputMessage="1" showErrorMessage="1" sqref="D30:D35" xr:uid="{00000000-0002-0000-0100-000001000000}">
      <formula1>0</formula1>
      <formula2>$D$38</formula2>
    </dataValidation>
    <dataValidation type="list" allowBlank="1" showInputMessage="1" showErrorMessage="1" sqref="C30:C35" xr:uid="{00000000-0002-0000-0100-000002000000}">
      <formula1>Servizi_Accessori</formula1>
    </dataValidation>
    <dataValidation type="whole" allowBlank="1" showInputMessage="1" showErrorMessage="1" sqref="D24:D29" xr:uid="{00000000-0002-0000-0100-000003000000}">
      <formula1>0</formula1>
      <formula2>999999</formula2>
    </dataValidation>
  </dataValidation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rgb="FFFFFF99"/>
  </sheetPr>
  <dimension ref="B2:O28"/>
  <sheetViews>
    <sheetView showGridLines="0" tabSelected="1" zoomScale="70" zoomScaleNormal="70" workbookViewId="0">
      <selection activeCell="D7" sqref="D7"/>
    </sheetView>
  </sheetViews>
  <sheetFormatPr defaultColWidth="9.140625" defaultRowHeight="15" x14ac:dyDescent="0.25"/>
  <cols>
    <col min="1" max="1" width="3.42578125" style="3" customWidth="1"/>
    <col min="2" max="2" width="1.85546875" style="3" customWidth="1"/>
    <col min="3" max="3" width="59.28515625" style="3" customWidth="1"/>
    <col min="4" max="4" width="13" style="3" customWidth="1"/>
    <col min="5" max="5" width="1.85546875" style="3" customWidth="1"/>
    <col min="6" max="6" width="3.42578125" style="3" customWidth="1"/>
    <col min="7" max="7" width="1.85546875" style="3" customWidth="1"/>
    <col min="8" max="8" width="59.28515625" style="3" customWidth="1"/>
    <col min="9" max="9" width="13" style="3" customWidth="1"/>
    <col min="10" max="10" width="1.85546875" style="3" customWidth="1"/>
    <col min="11" max="11" width="3.42578125" style="3" customWidth="1"/>
    <col min="12" max="12" width="1.85546875" style="3" customWidth="1"/>
    <col min="13" max="13" width="23" style="3" bestFit="1" customWidth="1"/>
    <col min="14" max="14" width="13" style="3" customWidth="1"/>
    <col min="15" max="15" width="1.85546875" style="3" customWidth="1"/>
    <col min="16" max="16384" width="9.140625" style="3"/>
  </cols>
  <sheetData>
    <row r="2" spans="2:15" x14ac:dyDescent="0.25">
      <c r="C2" s="4" t="s">
        <v>52</v>
      </c>
      <c r="E2" s="5"/>
      <c r="J2" s="5"/>
      <c r="O2" s="5"/>
    </row>
    <row r="4" spans="2:15" ht="15.75" thickBot="1" x14ac:dyDescent="0.3">
      <c r="B4" s="19"/>
      <c r="C4" s="20" t="s">
        <v>3</v>
      </c>
      <c r="D4" s="19"/>
      <c r="E4" s="19"/>
      <c r="G4" s="25"/>
      <c r="H4" s="26" t="s">
        <v>5</v>
      </c>
      <c r="I4" s="25"/>
      <c r="J4" s="25"/>
      <c r="L4" s="33"/>
      <c r="M4" s="34" t="s">
        <v>12</v>
      </c>
      <c r="N4" s="33"/>
      <c r="O4" s="33"/>
    </row>
    <row r="6" spans="2:15" ht="15.75" thickBot="1" x14ac:dyDescent="0.3">
      <c r="C6" s="15" t="s">
        <v>27</v>
      </c>
      <c r="D6" s="27">
        <v>80</v>
      </c>
      <c r="F6" s="5"/>
      <c r="H6" s="14" t="s">
        <v>11</v>
      </c>
      <c r="I6" s="14"/>
      <c r="K6" s="5"/>
      <c r="M6" s="14" t="s">
        <v>13</v>
      </c>
      <c r="N6" s="14"/>
    </row>
    <row r="7" spans="2:15" x14ac:dyDescent="0.25">
      <c r="C7" s="16" t="s">
        <v>28</v>
      </c>
      <c r="D7" s="28">
        <v>0.25</v>
      </c>
      <c r="F7" s="5"/>
      <c r="H7" s="21" t="str">
        <f>'Punteggi di AQ'!B2</f>
        <v>RTI Dedalus</v>
      </c>
      <c r="I7" s="29"/>
      <c r="M7" s="21" t="str">
        <f>'Punteggi di AQ'!B2</f>
        <v>RTI Dedalus</v>
      </c>
      <c r="N7" s="31">
        <f>D25+I19</f>
        <v>39.530317142857143</v>
      </c>
    </row>
    <row r="8" spans="2:15" x14ac:dyDescent="0.25">
      <c r="C8" s="17" t="s">
        <v>0</v>
      </c>
      <c r="D8" s="57">
        <f>D6-D9</f>
        <v>60</v>
      </c>
      <c r="H8" s="22" t="str">
        <f>'Punteggi di AQ'!B3</f>
        <v>RTI GPI</v>
      </c>
      <c r="I8" s="30"/>
      <c r="M8" s="22" t="str">
        <f>'Punteggi di AQ'!B3</f>
        <v>RTI GPI</v>
      </c>
      <c r="N8" s="32">
        <f>D26+I20</f>
        <v>39.237079999999999</v>
      </c>
    </row>
    <row r="9" spans="2:15" x14ac:dyDescent="0.25">
      <c r="C9" s="17" t="s">
        <v>1</v>
      </c>
      <c r="D9" s="18">
        <f>70*$D$7*($D$6/70)</f>
        <v>20</v>
      </c>
      <c r="H9" s="22" t="str">
        <f>'Punteggi di AQ'!B4</f>
        <v>RTI Engineering</v>
      </c>
      <c r="I9" s="30"/>
      <c r="M9" s="22" t="str">
        <f>'Punteggi di AQ'!B4</f>
        <v>RTI Engineering</v>
      </c>
      <c r="N9" s="32">
        <f>D27+I21</f>
        <v>39.223488571428575</v>
      </c>
    </row>
    <row r="10" spans="2:15" x14ac:dyDescent="0.25">
      <c r="C10" s="6"/>
      <c r="D10" s="7"/>
      <c r="H10" s="22" t="str">
        <f>'Punteggi di AQ'!B5</f>
        <v>RTI Enterprise Services</v>
      </c>
      <c r="I10" s="30"/>
      <c r="M10" s="22" t="str">
        <f>'Punteggi di AQ'!B5</f>
        <v>RTI Enterprise Services</v>
      </c>
      <c r="N10" s="32">
        <f>D28+I22</f>
        <v>39.179259999999999</v>
      </c>
    </row>
    <row r="11" spans="2:15" x14ac:dyDescent="0.25">
      <c r="F11" s="5"/>
      <c r="M11" s="13"/>
      <c r="N11" s="13"/>
    </row>
    <row r="12" spans="2:15" ht="15.75" thickBot="1" x14ac:dyDescent="0.3">
      <c r="C12" s="14" t="s">
        <v>4</v>
      </c>
      <c r="D12" s="14"/>
      <c r="H12" s="14" t="s">
        <v>10</v>
      </c>
      <c r="I12" s="14"/>
      <c r="M12" s="13"/>
      <c r="N12" s="13"/>
    </row>
    <row r="13" spans="2:15" x14ac:dyDescent="0.25">
      <c r="C13" s="9" t="str">
        <f>'Punteggi di AQ'!B2</f>
        <v>RTI Dedalus</v>
      </c>
      <c r="D13" s="10">
        <f>'Punteggi di AQ'!C2*'L1 Punteggi di AS'!$D$7*('L1 Punteggi di AS'!$D$6/70)</f>
        <v>19.530317142857143</v>
      </c>
      <c r="H13" s="21" t="str">
        <f>'Punteggi di AQ'!B2</f>
        <v>RTI Dedalus</v>
      </c>
      <c r="I13" s="23">
        <f>IF(('L1 Elementi dell''AS'!$G$19+'L1 Elementi dell''AS'!$G$36) &gt;0,ROUND(1-I7/('L1 Elementi dell''AS'!$G$19+'L1 Elementi dell''AS'!$G$36),6),0)</f>
        <v>1</v>
      </c>
      <c r="M13" s="13"/>
      <c r="N13" s="13"/>
    </row>
    <row r="14" spans="2:15" x14ac:dyDescent="0.25">
      <c r="C14" s="11" t="str">
        <f>'Punteggi di AQ'!B3</f>
        <v>RTI GPI</v>
      </c>
      <c r="D14" s="12">
        <f>'Punteggi di AQ'!C3*'L1 Punteggi di AS'!$D$7*('L1 Punteggi di AS'!$D$6/70)</f>
        <v>19.237079999999999</v>
      </c>
      <c r="H14" s="22" t="str">
        <f>'Punteggi di AQ'!B3</f>
        <v>RTI GPI</v>
      </c>
      <c r="I14" s="24">
        <f>IF(('L1 Elementi dell''AS'!$G$19+'L1 Elementi dell''AS'!$G$36) &gt;0,ROUND(1-I8/('L1 Elementi dell''AS'!$G$19+'L1 Elementi dell''AS'!$G$36),6),0)</f>
        <v>1</v>
      </c>
      <c r="M14" s="13"/>
      <c r="N14" s="13"/>
    </row>
    <row r="15" spans="2:15" x14ac:dyDescent="0.25">
      <c r="C15" s="11" t="str">
        <f>'Punteggi di AQ'!B4</f>
        <v>RTI Engineering</v>
      </c>
      <c r="D15" s="12">
        <f>'Punteggi di AQ'!C4*'L1 Punteggi di AS'!$D$7*('L1 Punteggi di AS'!$D$6/70)</f>
        <v>19.223488571428572</v>
      </c>
      <c r="H15" s="22" t="str">
        <f>'Punteggi di AQ'!B4</f>
        <v>RTI Engineering</v>
      </c>
      <c r="I15" s="24">
        <f>IF(('L1 Elementi dell''AS'!$G$19+'L1 Elementi dell''AS'!$G$36) &gt;0,ROUND(1-I9/('L1 Elementi dell''AS'!$G$19+'L1 Elementi dell''AS'!$G$36),6),0)</f>
        <v>1</v>
      </c>
      <c r="M15" s="13"/>
      <c r="N15" s="13"/>
    </row>
    <row r="16" spans="2:15" x14ac:dyDescent="0.25">
      <c r="C16" s="11" t="str">
        <f>'Punteggi di AQ'!B5</f>
        <v>RTI Enterprise Services</v>
      </c>
      <c r="D16" s="12">
        <f>'Punteggi di AQ'!C5*'L1 Punteggi di AS'!$D$7*('L1 Punteggi di AS'!$D$6/70)</f>
        <v>19.179259999999999</v>
      </c>
      <c r="H16" s="22" t="str">
        <f>'Punteggi di AQ'!B5</f>
        <v>RTI Enterprise Services</v>
      </c>
      <c r="I16" s="24">
        <f>IF(('L1 Elementi dell''AS'!$G$19+'L1 Elementi dell''AS'!$G$36) &gt;0,ROUND(1-I10/('L1 Elementi dell''AS'!$G$19+'L1 Elementi dell''AS'!$G$36),6),0)</f>
        <v>1</v>
      </c>
      <c r="M16" s="13"/>
      <c r="N16" s="13"/>
    </row>
    <row r="17" spans="3:14" x14ac:dyDescent="0.25">
      <c r="D17" s="8"/>
      <c r="M17" s="13"/>
      <c r="N17" s="13"/>
    </row>
    <row r="18" spans="3:14" ht="15.75" thickBot="1" x14ac:dyDescent="0.3">
      <c r="C18" s="14" t="str">
        <f>"Punteggi tecnici assegnati in AS (arrotondati alla 4 cifra decimale) - Max: "&amp;D8</f>
        <v>Punteggi tecnici assegnati in AS (arrotondati alla 4 cifra decimale) - Max: 60</v>
      </c>
      <c r="D18" s="14"/>
      <c r="H18" s="14" t="s">
        <v>9</v>
      </c>
      <c r="I18" s="14"/>
      <c r="M18" s="13"/>
      <c r="N18" s="13"/>
    </row>
    <row r="19" spans="3:14" x14ac:dyDescent="0.25">
      <c r="C19" s="9" t="str">
        <f>'Punteggi di AQ'!B2</f>
        <v>RTI Dedalus</v>
      </c>
      <c r="D19" s="58"/>
      <c r="H19" s="21" t="str">
        <f>'Punteggi di AQ'!B2</f>
        <v>RTI Dedalus</v>
      </c>
      <c r="I19" s="31">
        <f>ROUND((1-POWER((1-I13),2))*(100-$D$6),4)</f>
        <v>20</v>
      </c>
      <c r="M19" s="13"/>
      <c r="N19" s="13"/>
    </row>
    <row r="20" spans="3:14" x14ac:dyDescent="0.25">
      <c r="C20" s="11" t="str">
        <f>'Punteggi di AQ'!B3</f>
        <v>RTI GPI</v>
      </c>
      <c r="D20" s="59"/>
      <c r="H20" s="22" t="str">
        <f>'Punteggi di AQ'!B3</f>
        <v>RTI GPI</v>
      </c>
      <c r="I20" s="32">
        <f t="shared" ref="I20:I22" si="0">ROUND((1-POWER((1-I14),2))*(100-$D$6),4)</f>
        <v>20</v>
      </c>
      <c r="M20" s="13"/>
      <c r="N20" s="13"/>
    </row>
    <row r="21" spans="3:14" x14ac:dyDescent="0.25">
      <c r="C21" s="11" t="str">
        <f>'Punteggi di AQ'!B4</f>
        <v>RTI Engineering</v>
      </c>
      <c r="D21" s="59"/>
      <c r="H21" s="22" t="str">
        <f>'Punteggi di AQ'!B4</f>
        <v>RTI Engineering</v>
      </c>
      <c r="I21" s="32">
        <f t="shared" si="0"/>
        <v>20</v>
      </c>
      <c r="M21" s="13"/>
      <c r="N21" s="13"/>
    </row>
    <row r="22" spans="3:14" x14ac:dyDescent="0.25">
      <c r="C22" s="11" t="str">
        <f>'Punteggi di AQ'!B5</f>
        <v>RTI Enterprise Services</v>
      </c>
      <c r="D22" s="59"/>
      <c r="H22" s="22" t="str">
        <f>'Punteggi di AQ'!B5</f>
        <v>RTI Enterprise Services</v>
      </c>
      <c r="I22" s="32">
        <f t="shared" si="0"/>
        <v>20</v>
      </c>
      <c r="M22" s="13"/>
      <c r="N22" s="13"/>
    </row>
    <row r="23" spans="3:14" x14ac:dyDescent="0.25">
      <c r="D23" s="8"/>
      <c r="M23" s="13"/>
      <c r="N23" s="13"/>
    </row>
    <row r="24" spans="3:14" ht="15.75" thickBot="1" x14ac:dyDescent="0.3">
      <c r="C24" s="14" t="s">
        <v>8</v>
      </c>
      <c r="D24" s="14"/>
      <c r="M24" s="13"/>
      <c r="N24" s="13"/>
    </row>
    <row r="25" spans="3:14" x14ac:dyDescent="0.25">
      <c r="C25" s="21" t="str">
        <f>'Punteggi di AQ'!B2</f>
        <v>RTI Dedalus</v>
      </c>
      <c r="D25" s="31">
        <f>D19+D13</f>
        <v>19.530317142857143</v>
      </c>
      <c r="M25" s="13"/>
      <c r="N25" s="13"/>
    </row>
    <row r="26" spans="3:14" x14ac:dyDescent="0.25">
      <c r="C26" s="22" t="str">
        <f>'Punteggi di AQ'!B3</f>
        <v>RTI GPI</v>
      </c>
      <c r="D26" s="32">
        <f>D20+D14</f>
        <v>19.237079999999999</v>
      </c>
      <c r="M26" s="13"/>
      <c r="N26" s="13"/>
    </row>
    <row r="27" spans="3:14" x14ac:dyDescent="0.25">
      <c r="C27" s="22" t="str">
        <f>'Punteggi di AQ'!B4</f>
        <v>RTI Engineering</v>
      </c>
      <c r="D27" s="32">
        <f>D21+D15</f>
        <v>19.223488571428572</v>
      </c>
      <c r="M27" s="13"/>
      <c r="N27" s="13"/>
    </row>
    <row r="28" spans="3:14" x14ac:dyDescent="0.25">
      <c r="C28" s="22" t="str">
        <f>'Punteggi di AQ'!B5</f>
        <v>RTI Enterprise Services</v>
      </c>
      <c r="D28" s="32">
        <f>D22+D16</f>
        <v>19.179259999999999</v>
      </c>
      <c r="M28" s="13"/>
      <c r="N28" s="13"/>
    </row>
  </sheetData>
  <sheetProtection algorithmName="SHA-512" hashValue="9zPpi5Uge/Eh6ZLuReCm8YtM+rYaZqZQxltDaBcAcuojmcIKzSB9O1TUHR1TZZmkm5BVRfeidI/oSWLGFUV72Q==" saltValue="PwQy2qzGVYNAqD3Jtr/sow==" spinCount="100000" sheet="1" objects="1" scenarios="1"/>
  <protectedRanges>
    <protectedRange sqref="I7:I10" name="PT AS 2"/>
    <protectedRange sqref="D19:D22" name="PT As"/>
    <protectedRange sqref="D7" name="PT ER"/>
    <protectedRange sqref="D6" name="PT"/>
  </protectedRanges>
  <dataValidations count="3">
    <dataValidation type="decimal" allowBlank="1" showInputMessage="1" showErrorMessage="1" sqref="D7" xr:uid="{00000000-0002-0000-0200-000000000000}">
      <formula1>0.25</formula1>
      <formula2>0.5</formula2>
    </dataValidation>
    <dataValidation type="decimal" allowBlank="1" showInputMessage="1" showErrorMessage="1" sqref="D6" xr:uid="{00000000-0002-0000-0200-000001000000}">
      <formula1>70</formula1>
      <formula2>99</formula2>
    </dataValidation>
    <dataValidation type="decimal" operator="lessThanOrEqual" allowBlank="1" showInputMessage="1" showErrorMessage="1" sqref="D19:D22" xr:uid="{00000000-0002-0000-0200-000002000000}">
      <formula1>$D$18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Pulisci_Foglio">
                <anchor moveWithCells="1">
                  <from>
                    <xdr:col>2</xdr:col>
                    <xdr:colOff>2752725</xdr:colOff>
                    <xdr:row>0</xdr:row>
                    <xdr:rowOff>123825</xdr:rowOff>
                  </from>
                  <to>
                    <xdr:col>2</xdr:col>
                    <xdr:colOff>3962400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zoomScale="90" zoomScaleNormal="90" workbookViewId="0"/>
  </sheetViews>
  <sheetFormatPr defaultRowHeight="15" x14ac:dyDescent="0.25"/>
  <cols>
    <col min="1" max="1" width="76" bestFit="1" customWidth="1"/>
  </cols>
  <sheetData>
    <row r="1" spans="1:1" x14ac:dyDescent="0.25">
      <c r="A1" s="48" t="s">
        <v>64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tabColor theme="1"/>
  </sheetPr>
  <dimension ref="B2:C5"/>
  <sheetViews>
    <sheetView showGridLines="0" zoomScale="84" workbookViewId="0">
      <selection activeCell="D12" sqref="D12"/>
    </sheetView>
  </sheetViews>
  <sheetFormatPr defaultColWidth="8.7109375" defaultRowHeight="15" x14ac:dyDescent="0.25"/>
  <cols>
    <col min="1" max="1" width="3" style="3" customWidth="1"/>
    <col min="2" max="6" width="22" style="3" customWidth="1"/>
    <col min="7" max="16384" width="8.7109375" style="3"/>
  </cols>
  <sheetData>
    <row r="2" spans="2:3" x14ac:dyDescent="0.25">
      <c r="B2" s="60" t="s">
        <v>23</v>
      </c>
      <c r="C2" s="60">
        <v>68.356110000000001</v>
      </c>
    </row>
    <row r="3" spans="2:3" x14ac:dyDescent="0.25">
      <c r="B3" s="61" t="s">
        <v>48</v>
      </c>
      <c r="C3" s="61">
        <v>67.32978</v>
      </c>
    </row>
    <row r="4" spans="2:3" x14ac:dyDescent="0.25">
      <c r="B4" s="61" t="s">
        <v>24</v>
      </c>
      <c r="C4" s="61">
        <v>67.282210000000006</v>
      </c>
    </row>
    <row r="5" spans="2:3" x14ac:dyDescent="0.25">
      <c r="B5" s="61" t="s">
        <v>51</v>
      </c>
      <c r="C5" s="61">
        <v>67.127409999999998</v>
      </c>
    </row>
  </sheetData>
  <sheetProtection algorithmName="SHA-512" hashValue="Ihmwu0Hmcwi5ijUapx/9iwyfWaWguLyWVm5/bTdtkBkJg/QqIys1IHORVAgsO66xpmhhztsXsTRdqEF/HU/0SQ==" saltValue="qGN+NdCUPS7Pv5e6saWYX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>
    <tabColor theme="1"/>
  </sheetPr>
  <dimension ref="B2:G19"/>
  <sheetViews>
    <sheetView showGridLines="0" zoomScale="77" workbookViewId="0">
      <selection activeCell="G19" sqref="G19"/>
    </sheetView>
  </sheetViews>
  <sheetFormatPr defaultColWidth="8.7109375" defaultRowHeight="15" x14ac:dyDescent="0.25"/>
  <cols>
    <col min="1" max="1" width="3.42578125" style="3" customWidth="1"/>
    <col min="2" max="2" width="9.5703125" style="3" bestFit="1" customWidth="1"/>
    <col min="3" max="3" width="103.42578125" style="3" customWidth="1"/>
    <col min="4" max="6" width="16.42578125" style="3" customWidth="1"/>
    <col min="7" max="7" width="20.7109375" style="3" bestFit="1" customWidth="1"/>
    <col min="8" max="16384" width="8.7109375" style="3"/>
  </cols>
  <sheetData>
    <row r="2" spans="2:7" s="35" customFormat="1" ht="22.5" x14ac:dyDescent="0.25">
      <c r="B2" s="62" t="s">
        <v>16</v>
      </c>
      <c r="C2" s="63" t="s">
        <v>17</v>
      </c>
      <c r="D2" s="63" t="s">
        <v>23</v>
      </c>
      <c r="E2" s="63" t="s">
        <v>48</v>
      </c>
      <c r="F2" s="63" t="s">
        <v>24</v>
      </c>
      <c r="G2" s="63" t="s">
        <v>51</v>
      </c>
    </row>
    <row r="3" spans="2:7" x14ac:dyDescent="0.25">
      <c r="B3" s="64">
        <v>1</v>
      </c>
      <c r="C3" s="64" t="s">
        <v>31</v>
      </c>
      <c r="D3" s="65">
        <v>165.82</v>
      </c>
      <c r="E3" s="65">
        <v>193.78</v>
      </c>
      <c r="F3" s="65">
        <v>156</v>
      </c>
      <c r="G3" s="65">
        <v>208.62</v>
      </c>
    </row>
    <row r="4" spans="2:7" x14ac:dyDescent="0.25">
      <c r="B4" s="64">
        <v>2</v>
      </c>
      <c r="C4" s="64" t="s">
        <v>32</v>
      </c>
      <c r="D4" s="65">
        <v>161.43</v>
      </c>
      <c r="E4" s="65">
        <v>188.04</v>
      </c>
      <c r="F4" s="65">
        <v>146.5</v>
      </c>
      <c r="G4" s="65">
        <v>189.75</v>
      </c>
    </row>
    <row r="5" spans="2:7" x14ac:dyDescent="0.25">
      <c r="B5" s="64">
        <v>3</v>
      </c>
      <c r="C5" s="64" t="s">
        <v>33</v>
      </c>
      <c r="D5" s="65">
        <v>169.54</v>
      </c>
      <c r="E5" s="65">
        <v>194.24</v>
      </c>
      <c r="F5" s="65">
        <v>157</v>
      </c>
      <c r="G5" s="65">
        <v>209.6</v>
      </c>
    </row>
    <row r="6" spans="2:7" x14ac:dyDescent="0.25">
      <c r="B6" s="64">
        <v>4</v>
      </c>
      <c r="C6" s="64" t="s">
        <v>34</v>
      </c>
      <c r="D6" s="65">
        <v>163.35</v>
      </c>
      <c r="E6" s="65">
        <v>190.79</v>
      </c>
      <c r="F6" s="65">
        <v>151</v>
      </c>
      <c r="G6" s="65">
        <v>196.55</v>
      </c>
    </row>
    <row r="7" spans="2:7" x14ac:dyDescent="0.25">
      <c r="B7" s="64">
        <v>5</v>
      </c>
      <c r="C7" s="64" t="s">
        <v>35</v>
      </c>
      <c r="D7" s="65">
        <v>155.66999999999999</v>
      </c>
      <c r="E7" s="65">
        <v>186.75</v>
      </c>
      <c r="F7" s="65">
        <v>145.75</v>
      </c>
      <c r="G7" s="65">
        <v>186.25</v>
      </c>
    </row>
    <row r="8" spans="2:7" x14ac:dyDescent="0.25">
      <c r="B8" s="64">
        <v>6</v>
      </c>
      <c r="C8" s="64" t="s">
        <v>36</v>
      </c>
      <c r="D8" s="65">
        <v>154.5</v>
      </c>
      <c r="E8" s="65">
        <v>184.23</v>
      </c>
      <c r="F8" s="65">
        <v>142.25</v>
      </c>
      <c r="G8" s="65">
        <v>181.45</v>
      </c>
    </row>
    <row r="9" spans="2:7" x14ac:dyDescent="0.25">
      <c r="B9" s="64">
        <v>7</v>
      </c>
      <c r="C9" s="64" t="s">
        <v>37</v>
      </c>
      <c r="D9" s="65">
        <v>3097.02</v>
      </c>
      <c r="E9" s="65">
        <v>3699.72</v>
      </c>
      <c r="F9" s="65">
        <v>2866</v>
      </c>
      <c r="G9" s="65">
        <v>3657.8</v>
      </c>
    </row>
    <row r="10" spans="2:7" x14ac:dyDescent="0.25">
      <c r="B10" s="64">
        <v>8</v>
      </c>
      <c r="C10" s="64" t="s">
        <v>38</v>
      </c>
      <c r="D10" s="65">
        <v>161.91</v>
      </c>
      <c r="E10" s="65">
        <v>186.72</v>
      </c>
      <c r="F10" s="65">
        <v>145</v>
      </c>
      <c r="G10" s="65">
        <v>181.35</v>
      </c>
    </row>
    <row r="11" spans="2:7" x14ac:dyDescent="0.25">
      <c r="B11" s="64">
        <v>9</v>
      </c>
      <c r="C11" s="64" t="s">
        <v>39</v>
      </c>
      <c r="D11" s="65">
        <v>174.74</v>
      </c>
      <c r="E11" s="65">
        <v>205.12</v>
      </c>
      <c r="F11" s="65">
        <v>173.25</v>
      </c>
      <c r="G11" s="65">
        <v>237.75</v>
      </c>
    </row>
    <row r="12" spans="2:7" x14ac:dyDescent="0.25">
      <c r="B12" s="64">
        <v>10</v>
      </c>
      <c r="C12" s="64" t="s">
        <v>40</v>
      </c>
      <c r="D12" s="65">
        <v>174.86</v>
      </c>
      <c r="E12" s="65">
        <v>194.15</v>
      </c>
      <c r="F12" s="65">
        <v>162</v>
      </c>
      <c r="G12" s="65">
        <v>197.1</v>
      </c>
    </row>
    <row r="13" spans="2:7" x14ac:dyDescent="0.25">
      <c r="B13" s="64">
        <v>11</v>
      </c>
      <c r="C13" s="64" t="s">
        <v>41</v>
      </c>
      <c r="D13" s="65">
        <v>179.84</v>
      </c>
      <c r="E13" s="65">
        <v>201.29</v>
      </c>
      <c r="F13" s="65">
        <v>169.6</v>
      </c>
      <c r="G13" s="65">
        <v>224.4</v>
      </c>
    </row>
    <row r="14" spans="2:7" x14ac:dyDescent="0.25">
      <c r="B14" s="64">
        <v>12</v>
      </c>
      <c r="C14" s="64" t="s">
        <v>42</v>
      </c>
      <c r="D14" s="66">
        <v>7.5</v>
      </c>
      <c r="E14" s="66">
        <v>7.2</v>
      </c>
      <c r="F14" s="66">
        <v>4.5</v>
      </c>
      <c r="G14" s="66">
        <v>7.95</v>
      </c>
    </row>
    <row r="15" spans="2:7" x14ac:dyDescent="0.25">
      <c r="B15" s="64">
        <v>13</v>
      </c>
      <c r="C15" s="64" t="s">
        <v>43</v>
      </c>
      <c r="D15" s="65">
        <v>7.25</v>
      </c>
      <c r="E15" s="65">
        <v>7.97</v>
      </c>
      <c r="F15" s="65">
        <v>4.3499999999999996</v>
      </c>
      <c r="G15" s="65">
        <v>7.68</v>
      </c>
    </row>
    <row r="16" spans="2:7" x14ac:dyDescent="0.25">
      <c r="B16" s="64">
        <v>14</v>
      </c>
      <c r="C16" s="64" t="s">
        <v>44</v>
      </c>
      <c r="D16" s="65">
        <v>7.1</v>
      </c>
      <c r="E16" s="65">
        <v>7.81</v>
      </c>
      <c r="F16" s="65">
        <v>4.26</v>
      </c>
      <c r="G16" s="65">
        <v>7.24</v>
      </c>
    </row>
    <row r="17" spans="2:7" x14ac:dyDescent="0.25">
      <c r="B17" s="64">
        <v>15</v>
      </c>
      <c r="C17" s="64" t="s">
        <v>45</v>
      </c>
      <c r="D17" s="65">
        <v>0.35</v>
      </c>
      <c r="E17" s="65">
        <v>0.33</v>
      </c>
      <c r="F17" s="65">
        <v>0.21</v>
      </c>
      <c r="G17" s="65">
        <v>0.37</v>
      </c>
    </row>
    <row r="18" spans="2:7" x14ac:dyDescent="0.25">
      <c r="B18" s="64">
        <v>16</v>
      </c>
      <c r="C18" s="64" t="s">
        <v>46</v>
      </c>
      <c r="D18" s="65">
        <v>0.27</v>
      </c>
      <c r="E18" s="65">
        <v>0.3</v>
      </c>
      <c r="F18" s="65">
        <v>0.16</v>
      </c>
      <c r="G18" s="65">
        <v>0.28999999999999998</v>
      </c>
    </row>
    <row r="19" spans="2:7" x14ac:dyDescent="0.25">
      <c r="B19" s="64">
        <v>17</v>
      </c>
      <c r="C19" s="64" t="s">
        <v>47</v>
      </c>
      <c r="D19" s="65">
        <v>0.25</v>
      </c>
      <c r="E19" s="65">
        <v>0.27</v>
      </c>
      <c r="F19" s="65">
        <v>0.15</v>
      </c>
      <c r="G19" s="65">
        <v>0.25</v>
      </c>
    </row>
  </sheetData>
  <sheetProtection algorithmName="SHA-512" hashValue="duNeMVpREDSFN64bEPCUs0X83wyNScSGs/X1c97P/ZU/Pfk5PvnUuYWxM8QGox07FmCjpUxll6ZYiQMD1O8S0A==" saltValue="ibFsmp+rWmc4U3hoZgi5G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9C2920B6EB3E429F7EDD3BF659EC45" ma:contentTypeVersion="4" ma:contentTypeDescription="Creare un nuovo documento." ma:contentTypeScope="" ma:versionID="5403e0703dd19f444e7e1c0dfcea7b5b">
  <xsd:schema xmlns:xsd="http://www.w3.org/2001/XMLSchema" xmlns:xs="http://www.w3.org/2001/XMLSchema" xmlns:p="http://schemas.microsoft.com/office/2006/metadata/properties" xmlns:ns2="014dd75a-2e88-4bd4-8b0d-ae976b294c1d" targetNamespace="http://schemas.microsoft.com/office/2006/metadata/properties" ma:root="true" ma:fieldsID="7296149869db9d4f091efeaf0efd72c4" ns2:_="">
    <xsd:import namespace="014dd75a-2e88-4bd4-8b0d-ae976b294c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dd75a-2e88-4bd4-8b0d-ae976b294c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AA80C-AABF-44E3-894F-B9DF1AD4A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dd75a-2e88-4bd4-8b0d-ae976b294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863B1-CEB6-44C3-B5B6-4FD2FDF35656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014dd75a-2e88-4bd4-8b0d-ae976b294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D426C79-5F12-4E2B-834D-A70C7ABBE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Modalità di utilizzo</vt:lpstr>
      <vt:lpstr>L1 Elementi dell'AS</vt:lpstr>
      <vt:lpstr>L1 Punteggi di AS</vt:lpstr>
      <vt:lpstr>Ana</vt:lpstr>
      <vt:lpstr>Punteggi di AQ</vt:lpstr>
      <vt:lpstr>Offerta di AQ</vt:lpstr>
      <vt:lpstr>Servizi_Accessori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Mancini</dc:creator>
  <cp:lastModifiedBy>MICHELA MINALI</cp:lastModifiedBy>
  <cp:lastPrinted>2025-07-23T09:03:59Z</cp:lastPrinted>
  <dcterms:created xsi:type="dcterms:W3CDTF">2020-02-03T10:57:23Z</dcterms:created>
  <dcterms:modified xsi:type="dcterms:W3CDTF">2026-06-03T08:46:35Z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0x0101000D9C2920B6EB3E429F7EDD3BF659EC45</vt:lpwstr>
  </property>
</Properties>
</file>